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5556\Desktop\"/>
    </mc:Choice>
  </mc:AlternateContent>
  <bookViews>
    <workbookView xWindow="0" yWindow="0" windowWidth="20490" windowHeight="7155" activeTab="2"/>
  </bookViews>
  <sheets>
    <sheet name="содержание" sheetId="1" r:id="rId1"/>
    <sheet name="Лист1" sheetId="6" r:id="rId2"/>
    <sheet name="ФОт" sheetId="4" r:id="rId3"/>
    <sheet name="Лист2" sheetId="5" r:id="rId4"/>
  </sheets>
  <calcPr calcId="152511"/>
</workbook>
</file>

<file path=xl/calcChain.xml><?xml version="1.0" encoding="utf-8"?>
<calcChain xmlns="http://schemas.openxmlformats.org/spreadsheetml/2006/main">
  <c r="E6" i="1" l="1"/>
  <c r="F6" i="1"/>
  <c r="D37" i="1"/>
  <c r="F35" i="1"/>
  <c r="D35" i="1"/>
  <c r="F34" i="1"/>
  <c r="F30" i="1"/>
  <c r="F29" i="1"/>
  <c r="E29" i="1"/>
  <c r="F28" i="1"/>
  <c r="D28" i="1"/>
  <c r="F27" i="1"/>
  <c r="E27" i="1"/>
  <c r="E25" i="1" s="1"/>
  <c r="D27" i="1"/>
  <c r="F26" i="1"/>
  <c r="D26" i="1"/>
  <c r="D25" i="1"/>
  <c r="C25" i="1"/>
  <c r="F24" i="1"/>
  <c r="E24" i="1"/>
  <c r="D24" i="1"/>
  <c r="F23" i="1"/>
  <c r="D23" i="1"/>
  <c r="F22" i="1"/>
  <c r="D22" i="1"/>
  <c r="D20" i="1" s="1"/>
  <c r="F21" i="1"/>
  <c r="E21" i="1"/>
  <c r="D21" i="1"/>
  <c r="F20" i="1"/>
  <c r="E20" i="1"/>
  <c r="C20" i="1"/>
  <c r="F19" i="1"/>
  <c r="E19" i="1"/>
  <c r="D19" i="1"/>
  <c r="F18" i="1"/>
  <c r="D18" i="1"/>
  <c r="F17" i="1"/>
  <c r="D17" i="1"/>
  <c r="E16" i="1"/>
  <c r="F16" i="1" s="1"/>
  <c r="D16" i="1"/>
  <c r="F15" i="1"/>
  <c r="D15" i="1"/>
  <c r="F14" i="1"/>
  <c r="D14" i="1"/>
  <c r="D13" i="1"/>
  <c r="C13" i="1"/>
  <c r="E12" i="1"/>
  <c r="F12" i="1" s="1"/>
  <c r="D12" i="1"/>
  <c r="F11" i="1"/>
  <c r="E11" i="1"/>
  <c r="D11" i="1"/>
  <c r="F10" i="1"/>
  <c r="D10" i="1"/>
  <c r="F9" i="1"/>
  <c r="F8" i="1"/>
  <c r="D8" i="1"/>
  <c r="D6" i="1" s="1"/>
  <c r="D31" i="1" s="1"/>
  <c r="D32" i="1" s="1"/>
  <c r="F7" i="1"/>
  <c r="D7" i="1"/>
  <c r="C6" i="1"/>
  <c r="C31" i="1" s="1"/>
  <c r="F25" i="1" l="1"/>
  <c r="C32" i="1"/>
  <c r="F32" i="1" s="1"/>
  <c r="E13" i="1"/>
  <c r="F13" i="1" s="1"/>
  <c r="E31" i="1" l="1"/>
  <c r="F31" i="1" s="1"/>
</calcChain>
</file>

<file path=xl/comments1.xml><?xml version="1.0" encoding="utf-8"?>
<comments xmlns="http://schemas.openxmlformats.org/spreadsheetml/2006/main">
  <authors>
    <author>Автор</author>
  </authors>
  <commentList>
    <comment ref="B7" authorId="0" shapeId="0">
      <text>
        <r>
          <rPr>
            <b/>
            <sz val="9"/>
            <rFont val="Tahoma"/>
            <charset val="1"/>
          </rPr>
          <t>Автор:</t>
        </r>
        <r>
          <rPr>
            <sz val="9"/>
            <rFont val="Tahoma"/>
            <charset val="1"/>
          </rPr>
          <t xml:space="preserve">
управляющий 22000
делопр-во 22000
дворник, уборщица 28600
озеленитель 15000 </t>
        </r>
      </text>
    </comment>
    <comment ref="E19" authorId="0" shapeId="0">
      <text>
        <r>
          <rPr>
            <b/>
            <sz val="9"/>
            <rFont val="Tahoma"/>
            <charset val="1"/>
          </rPr>
          <t>Ремонт лифта</t>
        </r>
        <r>
          <rPr>
            <sz val="9"/>
            <rFont val="Tahoma"/>
            <charset val="1"/>
          </rPr>
          <t xml:space="preserve">
Лампочки, шаров.кран, ревизия,регулировка доводчика, сантех материалы, эмаль, кисти,Долг Витаком
</t>
        </r>
      </text>
    </comment>
    <comment ref="E23" authorId="0" shapeId="0">
      <text>
        <r>
          <rPr>
            <b/>
            <sz val="9"/>
            <rFont val="Tahoma"/>
            <charset val="1"/>
          </rPr>
          <t>обработка в период пандемии</t>
        </r>
        <r>
          <rPr>
            <sz val="9"/>
            <rFont val="Tahoma"/>
            <charset val="1"/>
          </rPr>
          <t xml:space="preserve">
</t>
        </r>
      </text>
    </comment>
    <comment ref="E24" authorId="0" shapeId="0">
      <text>
        <r>
          <rPr>
            <b/>
            <sz val="9"/>
            <rFont val="Tahoma"/>
            <charset val="1"/>
          </rPr>
          <t>подарки для нового года</t>
        </r>
        <r>
          <rPr>
            <sz val="9"/>
            <rFont val="Tahoma"/>
            <charset val="1"/>
          </rPr>
          <t xml:space="preserve">
</t>
        </r>
      </text>
    </comment>
    <comment ref="C27" authorId="0" shapeId="0">
      <text>
        <r>
          <rPr>
            <b/>
            <sz val="9"/>
            <rFont val="Tahoma"/>
            <charset val="1"/>
          </rPr>
          <t>Автор:</t>
        </r>
        <r>
          <rPr>
            <sz val="9"/>
            <rFont val="Tahoma"/>
            <charset val="1"/>
          </rPr>
          <t xml:space="preserve">
скамейка 20000
проект 15000
саженцы 20000
земля, песок 10000
</t>
        </r>
      </text>
    </comment>
    <comment ref="E27" authorId="0" shapeId="0">
      <text>
        <r>
          <rPr>
            <b/>
            <sz val="9"/>
            <rFont val="Tahoma"/>
            <charset val="1"/>
          </rPr>
          <t xml:space="preserve">шланг,душ поливочный, лопата,кирпич,пихта,перчатки садовые, ножницы,секатор,
</t>
        </r>
        <r>
          <rPr>
            <sz val="9"/>
            <rFont val="Tahoma"/>
            <charset val="1"/>
          </rPr>
          <t xml:space="preserve">
</t>
        </r>
      </text>
    </comment>
    <comment ref="E29" authorId="0" shapeId="0">
      <text>
        <r>
          <rPr>
            <b/>
            <sz val="9"/>
            <rFont val="Tahoma"/>
            <charset val="1"/>
          </rPr>
          <t xml:space="preserve">жидкое мыло, чистящие средства, мешки мусорные,стремянка, перчатки.Долги за лифты
</t>
        </r>
        <r>
          <rPr>
            <sz val="9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<sst xmlns="http://schemas.openxmlformats.org/spreadsheetml/2006/main" count="72" uniqueCount="71">
  <si>
    <t>Количество помещений -150, общая площадь квартир 10085,1 кв.м.</t>
  </si>
  <si>
    <t xml:space="preserve"> Отчет за 2021 год ТСЖ "Рассветная 9А"</t>
  </si>
  <si>
    <t>№ пп</t>
  </si>
  <si>
    <t>Статья расходов</t>
  </si>
  <si>
    <t>План</t>
  </si>
  <si>
    <t>План за месяц</t>
  </si>
  <si>
    <t>Факт</t>
  </si>
  <si>
    <t>Разница</t>
  </si>
  <si>
    <t>Административно управленческие расходы</t>
  </si>
  <si>
    <t>1.1</t>
  </si>
  <si>
    <t xml:space="preserve">Оплата труда </t>
  </si>
  <si>
    <t>1.2</t>
  </si>
  <si>
    <t>Паспортное обслуживание</t>
  </si>
  <si>
    <t>1.3</t>
  </si>
  <si>
    <t>Бухгалтерское услуги</t>
  </si>
  <si>
    <t>1.4</t>
  </si>
  <si>
    <t>Интернет, связь</t>
  </si>
  <si>
    <t>1.5</t>
  </si>
  <si>
    <t>Канц. расходы, картриджи,орг.техника,почта</t>
  </si>
  <si>
    <t>1.6</t>
  </si>
  <si>
    <t>ПО (ЭЦП, квартплата, сайт, 1С, Контур,антивирус)</t>
  </si>
  <si>
    <t>Техническое обслуживание, содержание и ремонт общего имущества</t>
  </si>
  <si>
    <t>2.1</t>
  </si>
  <si>
    <t>ТО инжен.сетей, УКУТ (ИП Иванова)</t>
  </si>
  <si>
    <t>2.2.</t>
  </si>
  <si>
    <t>ТО лифтового хозяйства (ООО "Лифткомплекс")</t>
  </si>
  <si>
    <t>2.3</t>
  </si>
  <si>
    <t>Тех. освидетельствование лифтов, страхование</t>
  </si>
  <si>
    <t>2.7</t>
  </si>
  <si>
    <t xml:space="preserve"> Обслуживание калиток и ворот (Витаком)</t>
  </si>
  <si>
    <t>2.8</t>
  </si>
  <si>
    <t>ТО противопож.оборудования (Саязьстрой)</t>
  </si>
  <si>
    <t>2.9</t>
  </si>
  <si>
    <t>Текущий ремонт общего имущества*</t>
  </si>
  <si>
    <t>Прочие расходы</t>
  </si>
  <si>
    <t>3.1</t>
  </si>
  <si>
    <t>Услуги банков (РКО, ведение счетов, и  пр.)</t>
  </si>
  <si>
    <t>3.2</t>
  </si>
  <si>
    <t>Страховые взносы,налоги</t>
  </si>
  <si>
    <t xml:space="preserve">Дератизация, дезинсекция МОП </t>
  </si>
  <si>
    <t>3.4</t>
  </si>
  <si>
    <t>Другие расходы (нотариальные,обучение, юридич. услуги, праздники и пр.)</t>
  </si>
  <si>
    <t>Благоустройство территории</t>
  </si>
  <si>
    <t>4.1</t>
  </si>
  <si>
    <t>Вывоз снега</t>
  </si>
  <si>
    <t>4.2</t>
  </si>
  <si>
    <t>Озеленение, рассада, песок</t>
  </si>
  <si>
    <t>4.3</t>
  </si>
  <si>
    <t>Уборка МОП дома и территории</t>
  </si>
  <si>
    <t>Аварийные и прочие непредвиденные расходы</t>
  </si>
  <si>
    <t>5.1</t>
  </si>
  <si>
    <t>Ремонт пожарного проезжа</t>
  </si>
  <si>
    <t>ИТОГО :</t>
  </si>
  <si>
    <t>Тариф на содержание</t>
  </si>
  <si>
    <t>Прочие расходы (доп. Услуги в квитанции)</t>
  </si>
  <si>
    <t>план</t>
  </si>
  <si>
    <t>мес</t>
  </si>
  <si>
    <t>руб/кв</t>
  </si>
  <si>
    <t>Охрана территории (ЧОП)</t>
  </si>
  <si>
    <t>Домофон (Витаком)</t>
  </si>
  <si>
    <t xml:space="preserve">Взносы на капремонт: </t>
  </si>
  <si>
    <t>10,11 /1 кв.м</t>
  </si>
  <si>
    <t>оплата коммунальных услуг (ХВС, ГВС, Водоотведение, отопление, электроэнергия)</t>
  </si>
  <si>
    <t>По факту потребления в соответствии с установленными тарифами РЭК Свердловской области, нормативами</t>
  </si>
  <si>
    <t>ДОХОДЫ</t>
  </si>
  <si>
    <t>Аренда общего имущества:  68925</t>
  </si>
  <si>
    <t>модернизация видео</t>
  </si>
  <si>
    <t>% банков и терминала на прием наличных платежей согласно договорам</t>
  </si>
  <si>
    <t>Допускается перерасход по одной статье расходов за счет другой</t>
  </si>
  <si>
    <t>Всего</t>
  </si>
  <si>
    <t>*Текущий ремонт: двери, доводчики, лампы, краска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</si>
</sst>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"/>
    <numFmt numFmtId="165" formatCode="#\ ##0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9"/>
      <name val="Tahoma"/>
      <charset val="1"/>
    </font>
    <font>
      <b/>
      <sz val="9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164" fontId="0" fillId="0" borderId="1" xfId="0" applyNumberFormat="1" applyBorder="1"/>
    <xf numFmtId="49" fontId="1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2" xfId="0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/>
    <xf numFmtId="49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5" fontId="0" fillId="0" borderId="1" xfId="0" applyNumberFormat="1" applyBorder="1"/>
    <xf numFmtId="165" fontId="1" fillId="2" borderId="1" xfId="0" applyNumberFormat="1" applyFont="1" applyFill="1" applyBorder="1" applyAlignment="1">
      <alignment horizontal="center"/>
    </xf>
    <xf numFmtId="165" fontId="0" fillId="0" borderId="0" xfId="0" applyNumberFormat="1"/>
    <xf numFmtId="165" fontId="0" fillId="3" borderId="1" xfId="0" applyNumberFormat="1" applyFill="1" applyBorder="1"/>
    <xf numFmtId="2" fontId="0" fillId="0" borderId="0" xfId="0" applyNumberFormat="1"/>
    <xf numFmtId="0" fontId="0" fillId="0" borderId="1" xfId="0" applyBorder="1" applyAlignment="1">
      <alignment wrapText="1"/>
    </xf>
    <xf numFmtId="49" fontId="0" fillId="0" borderId="2" xfId="0" applyNumberFormat="1" applyBorder="1"/>
    <xf numFmtId="0" fontId="0" fillId="0" borderId="4" xfId="0" applyBorder="1"/>
    <xf numFmtId="165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wrapText="1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workbookViewId="0">
      <selection activeCell="B42" sqref="B42"/>
    </sheetView>
  </sheetViews>
  <sheetFormatPr defaultColWidth="9" defaultRowHeight="15"/>
  <cols>
    <col min="1" max="1" width="6" customWidth="1"/>
    <col min="2" max="2" width="46" customWidth="1"/>
    <col min="3" max="3" width="13.5703125" customWidth="1"/>
    <col min="4" max="4" width="16.140625" hidden="1" customWidth="1"/>
    <col min="5" max="5" width="17.140625" customWidth="1"/>
    <col min="6" max="6" width="9" hidden="1" customWidth="1"/>
    <col min="8" max="8" width="10.28515625"/>
  </cols>
  <sheetData>
    <row r="1" spans="1:7">
      <c r="B1" s="3"/>
      <c r="C1" s="3"/>
      <c r="D1" s="3"/>
      <c r="E1" s="3"/>
    </row>
    <row r="2" spans="1:7">
      <c r="B2" t="s">
        <v>0</v>
      </c>
    </row>
    <row r="3" spans="1:7" ht="18.75">
      <c r="A3" s="44" t="s">
        <v>1</v>
      </c>
      <c r="B3" s="44"/>
      <c r="C3" s="44"/>
      <c r="D3" s="44"/>
      <c r="E3" s="44"/>
    </row>
    <row r="4" spans="1:7" ht="31.5" customHeight="1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 t="s">
        <v>7</v>
      </c>
    </row>
    <row r="5" spans="1:7" ht="15.75" customHeight="1">
      <c r="A5" s="5">
        <v>1</v>
      </c>
      <c r="B5" s="5">
        <v>2</v>
      </c>
      <c r="C5" s="5">
        <v>3</v>
      </c>
      <c r="D5" s="5">
        <v>4</v>
      </c>
      <c r="E5" s="8">
        <v>4</v>
      </c>
      <c r="F5" s="1"/>
    </row>
    <row r="6" spans="1:7" ht="21.75" customHeight="1">
      <c r="A6" s="36" t="s">
        <v>8</v>
      </c>
      <c r="B6" s="36"/>
      <c r="C6" s="9">
        <f>SUM(C7:C12)</f>
        <v>856800</v>
      </c>
      <c r="D6" s="9">
        <f t="shared" ref="D6" si="0">SUM(D7:D12)</f>
        <v>71400</v>
      </c>
      <c r="E6" s="10">
        <f>SUM(E7:E12)</f>
        <v>834699.6</v>
      </c>
      <c r="F6" s="11">
        <f>C6-E6</f>
        <v>22100.400000000023</v>
      </c>
    </row>
    <row r="7" spans="1:7">
      <c r="A7" s="12" t="s">
        <v>9</v>
      </c>
      <c r="B7" s="1" t="s">
        <v>10</v>
      </c>
      <c r="C7" s="13">
        <v>510000</v>
      </c>
      <c r="D7" s="14">
        <f>C7/12</f>
        <v>42500</v>
      </c>
      <c r="E7" s="15">
        <v>510743.8</v>
      </c>
      <c r="F7" s="16">
        <f t="shared" ref="F7:F35" si="1">C7-E7</f>
        <v>-743.79999999998836</v>
      </c>
    </row>
    <row r="8" spans="1:7">
      <c r="A8" s="12" t="s">
        <v>11</v>
      </c>
      <c r="B8" s="1" t="s">
        <v>12</v>
      </c>
      <c r="C8" s="13">
        <v>34800</v>
      </c>
      <c r="D8" s="14">
        <f t="shared" ref="D8:D12" si="2">C8/12</f>
        <v>2900</v>
      </c>
      <c r="E8" s="15">
        <v>27955.8</v>
      </c>
      <c r="F8" s="16">
        <f t="shared" si="1"/>
        <v>6844.2000000000007</v>
      </c>
    </row>
    <row r="9" spans="1:7">
      <c r="A9" s="12" t="s">
        <v>13</v>
      </c>
      <c r="B9" s="1" t="s">
        <v>14</v>
      </c>
      <c r="C9" s="13">
        <v>240000</v>
      </c>
      <c r="D9" s="14">
        <v>20000</v>
      </c>
      <c r="E9" s="15">
        <v>240000</v>
      </c>
      <c r="F9" s="16">
        <f t="shared" si="1"/>
        <v>0</v>
      </c>
    </row>
    <row r="10" spans="1:7">
      <c r="A10" s="12" t="s">
        <v>15</v>
      </c>
      <c r="B10" s="1" t="s">
        <v>16</v>
      </c>
      <c r="C10" s="13">
        <v>20000</v>
      </c>
      <c r="D10" s="14">
        <f t="shared" si="2"/>
        <v>1666.6666666666667</v>
      </c>
      <c r="E10" s="15">
        <v>20000</v>
      </c>
      <c r="F10" s="16">
        <f t="shared" si="1"/>
        <v>0</v>
      </c>
    </row>
    <row r="11" spans="1:7">
      <c r="A11" s="12" t="s">
        <v>17</v>
      </c>
      <c r="B11" s="1" t="s">
        <v>18</v>
      </c>
      <c r="C11" s="13">
        <v>25000</v>
      </c>
      <c r="D11" s="14">
        <f t="shared" si="2"/>
        <v>2083.3333333333335</v>
      </c>
      <c r="E11" s="15">
        <f>13650+10000+60</f>
        <v>23710</v>
      </c>
      <c r="F11" s="16">
        <f t="shared" si="1"/>
        <v>1290</v>
      </c>
    </row>
    <row r="12" spans="1:7">
      <c r="A12" s="12" t="s">
        <v>19</v>
      </c>
      <c r="B12" s="1" t="s">
        <v>20</v>
      </c>
      <c r="C12" s="13">
        <v>27000</v>
      </c>
      <c r="D12" s="14">
        <f t="shared" si="2"/>
        <v>2250</v>
      </c>
      <c r="E12" s="15">
        <f>10400+1000+890</f>
        <v>12290</v>
      </c>
      <c r="F12" s="16">
        <f t="shared" si="1"/>
        <v>14710</v>
      </c>
    </row>
    <row r="13" spans="1:7" ht="33" customHeight="1">
      <c r="A13" s="45" t="s">
        <v>21</v>
      </c>
      <c r="B13" s="46"/>
      <c r="C13" s="9">
        <f>SUM(C14:C19)</f>
        <v>1317000</v>
      </c>
      <c r="D13" s="9">
        <f t="shared" ref="D13:E13" si="3">SUM(D14:D19)</f>
        <v>109750</v>
      </c>
      <c r="E13" s="10">
        <f t="shared" si="3"/>
        <v>1237372</v>
      </c>
      <c r="F13" s="17">
        <f t="shared" si="1"/>
        <v>79628</v>
      </c>
      <c r="G13" s="18"/>
    </row>
    <row r="14" spans="1:7">
      <c r="A14" s="12" t="s">
        <v>22</v>
      </c>
      <c r="B14" s="1" t="s">
        <v>23</v>
      </c>
      <c r="C14" s="13">
        <v>478800</v>
      </c>
      <c r="D14" s="14">
        <f>C14/12</f>
        <v>39900</v>
      </c>
      <c r="E14" s="15">
        <v>438000</v>
      </c>
      <c r="F14" s="16">
        <f t="shared" si="1"/>
        <v>40800</v>
      </c>
    </row>
    <row r="15" spans="1:7">
      <c r="A15" s="12" t="s">
        <v>24</v>
      </c>
      <c r="B15" s="1" t="s">
        <v>25</v>
      </c>
      <c r="C15" s="13">
        <v>403200</v>
      </c>
      <c r="D15" s="14">
        <f>C15/12</f>
        <v>33600</v>
      </c>
      <c r="E15" s="15">
        <v>373200</v>
      </c>
      <c r="F15" s="16">
        <f t="shared" si="1"/>
        <v>30000</v>
      </c>
    </row>
    <row r="16" spans="1:7">
      <c r="A16" s="12" t="s">
        <v>26</v>
      </c>
      <c r="B16" s="1" t="s">
        <v>27</v>
      </c>
      <c r="C16" s="13">
        <v>15000</v>
      </c>
      <c r="D16" s="14">
        <f t="shared" ref="D16:D19" si="4">C16/12</f>
        <v>1250</v>
      </c>
      <c r="E16" s="15">
        <f>13040+900</f>
        <v>13940</v>
      </c>
      <c r="F16" s="16">
        <f t="shared" si="1"/>
        <v>1060</v>
      </c>
    </row>
    <row r="17" spans="1:15">
      <c r="A17" s="12" t="s">
        <v>28</v>
      </c>
      <c r="B17" s="1" t="s">
        <v>29</v>
      </c>
      <c r="C17" s="13">
        <v>30000</v>
      </c>
      <c r="D17" s="14">
        <f t="shared" si="4"/>
        <v>2500</v>
      </c>
      <c r="E17" s="15">
        <v>28800</v>
      </c>
      <c r="F17" s="16">
        <f t="shared" si="1"/>
        <v>1200</v>
      </c>
    </row>
    <row r="18" spans="1:15">
      <c r="A18" s="12" t="s">
        <v>30</v>
      </c>
      <c r="B18" s="1" t="s">
        <v>31</v>
      </c>
      <c r="C18" s="13">
        <v>114000</v>
      </c>
      <c r="D18" s="14">
        <f t="shared" si="4"/>
        <v>9500</v>
      </c>
      <c r="E18" s="15">
        <v>114000</v>
      </c>
      <c r="F18" s="16">
        <f t="shared" si="1"/>
        <v>0</v>
      </c>
    </row>
    <row r="19" spans="1:15" ht="27" customHeight="1">
      <c r="A19" s="12" t="s">
        <v>32</v>
      </c>
      <c r="B19" s="1" t="s">
        <v>33</v>
      </c>
      <c r="C19" s="13">
        <v>276000</v>
      </c>
      <c r="D19" s="14">
        <f t="shared" si="4"/>
        <v>23000</v>
      </c>
      <c r="E19" s="15">
        <f>9792+39058+570+5000+1260+1200+873+1020+120000+10659+44000+21000+15000</f>
        <v>269432</v>
      </c>
      <c r="F19" s="19">
        <f t="shared" si="1"/>
        <v>6568</v>
      </c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20.25" customHeight="1">
      <c r="A20" s="36" t="s">
        <v>34</v>
      </c>
      <c r="B20" s="36"/>
      <c r="C20" s="9">
        <f>SUM(C21:C24)</f>
        <v>262000</v>
      </c>
      <c r="D20" s="9">
        <f>SUM(D21:D24)</f>
        <v>21833.333333333336</v>
      </c>
      <c r="E20" s="10">
        <f>SUM(E21:E24)</f>
        <v>247914.5</v>
      </c>
      <c r="F20" s="11">
        <f t="shared" si="1"/>
        <v>14085.5</v>
      </c>
      <c r="H20" s="20"/>
    </row>
    <row r="21" spans="1:15">
      <c r="A21" s="12" t="s">
        <v>35</v>
      </c>
      <c r="B21" s="1" t="s">
        <v>36</v>
      </c>
      <c r="C21" s="13">
        <v>30000</v>
      </c>
      <c r="D21" s="14">
        <f>C21/12</f>
        <v>2500</v>
      </c>
      <c r="E21" s="15">
        <f>10698.68+15131</f>
        <v>25829.68</v>
      </c>
      <c r="F21" s="16">
        <f t="shared" si="1"/>
        <v>4170.32</v>
      </c>
    </row>
    <row r="22" spans="1:15">
      <c r="A22" s="12" t="s">
        <v>37</v>
      </c>
      <c r="B22" s="1" t="s">
        <v>38</v>
      </c>
      <c r="C22" s="13">
        <v>187000</v>
      </c>
      <c r="D22" s="14">
        <f t="shared" ref="D22:D24" si="5">C22/12</f>
        <v>15583.333333333334</v>
      </c>
      <c r="E22" s="15">
        <v>176324.09</v>
      </c>
      <c r="F22" s="16">
        <f t="shared" si="1"/>
        <v>10675.910000000003</v>
      </c>
    </row>
    <row r="23" spans="1:15">
      <c r="A23" s="12" t="s">
        <v>37</v>
      </c>
      <c r="B23" s="1" t="s">
        <v>39</v>
      </c>
      <c r="C23" s="13">
        <v>15000</v>
      </c>
      <c r="D23" s="14">
        <f t="shared" si="5"/>
        <v>1250</v>
      </c>
      <c r="E23" s="15">
        <v>16500</v>
      </c>
      <c r="F23" s="16">
        <f t="shared" si="1"/>
        <v>-1500</v>
      </c>
    </row>
    <row r="24" spans="1:15" ht="30">
      <c r="A24" s="12" t="s">
        <v>40</v>
      </c>
      <c r="B24" s="21" t="s">
        <v>41</v>
      </c>
      <c r="C24" s="13">
        <v>30000</v>
      </c>
      <c r="D24" s="14">
        <f t="shared" si="5"/>
        <v>2500</v>
      </c>
      <c r="E24" s="15">
        <f>3000+2800+1933+3847.73+184+5000+696+2000+2000+7800</f>
        <v>29260.73</v>
      </c>
      <c r="F24" s="16">
        <f t="shared" si="1"/>
        <v>739.27000000000044</v>
      </c>
    </row>
    <row r="25" spans="1:15" ht="24.75" customHeight="1">
      <c r="A25" s="36" t="s">
        <v>42</v>
      </c>
      <c r="B25" s="36"/>
      <c r="C25" s="9">
        <f>SUM(C26:C28)</f>
        <v>641912</v>
      </c>
      <c r="D25" s="9">
        <f t="shared" ref="D25" si="6">D26+D27+D28</f>
        <v>53492.666666666664</v>
      </c>
      <c r="E25" s="10">
        <f>SUM(E26:E28)</f>
        <v>604194</v>
      </c>
      <c r="F25" s="11">
        <f t="shared" si="1"/>
        <v>37718</v>
      </c>
    </row>
    <row r="26" spans="1:15">
      <c r="A26" s="12" t="s">
        <v>43</v>
      </c>
      <c r="B26" s="1" t="s">
        <v>44</v>
      </c>
      <c r="C26" s="13">
        <v>72000</v>
      </c>
      <c r="D26" s="14">
        <f>C26/12</f>
        <v>6000</v>
      </c>
      <c r="E26" s="15">
        <v>62650</v>
      </c>
      <c r="F26" s="16">
        <f t="shared" si="1"/>
        <v>9350</v>
      </c>
    </row>
    <row r="27" spans="1:15">
      <c r="A27" s="12" t="s">
        <v>45</v>
      </c>
      <c r="B27" s="1" t="s">
        <v>46</v>
      </c>
      <c r="C27" s="13">
        <v>35000</v>
      </c>
      <c r="D27" s="14">
        <f>C27/12</f>
        <v>2916.6666666666665</v>
      </c>
      <c r="E27" s="15">
        <f>499+183+3590+1176+2128+10000</f>
        <v>17576</v>
      </c>
      <c r="F27" s="16">
        <f t="shared" si="1"/>
        <v>17424</v>
      </c>
    </row>
    <row r="28" spans="1:15">
      <c r="A28" s="22" t="s">
        <v>47</v>
      </c>
      <c r="B28" s="23" t="s">
        <v>48</v>
      </c>
      <c r="C28" s="13">
        <v>534912</v>
      </c>
      <c r="D28" s="14">
        <f>C28/12</f>
        <v>44576</v>
      </c>
      <c r="E28" s="15">
        <v>523968</v>
      </c>
      <c r="F28" s="16">
        <f t="shared" si="1"/>
        <v>10944</v>
      </c>
    </row>
    <row r="29" spans="1:15" ht="26.25" customHeight="1">
      <c r="A29" s="37" t="s">
        <v>49</v>
      </c>
      <c r="B29" s="38"/>
      <c r="C29" s="9">
        <v>180000</v>
      </c>
      <c r="D29" s="9">
        <v>240000</v>
      </c>
      <c r="E29" s="10">
        <f>150000+3085+30000</f>
        <v>183085</v>
      </c>
      <c r="F29" s="11">
        <f t="shared" si="1"/>
        <v>-3085</v>
      </c>
    </row>
    <row r="30" spans="1:15" hidden="1">
      <c r="A30" s="22" t="s">
        <v>50</v>
      </c>
      <c r="B30" s="1" t="s">
        <v>51</v>
      </c>
      <c r="C30" s="13"/>
      <c r="D30" s="14"/>
      <c r="E30" s="15">
        <v>0</v>
      </c>
      <c r="F30" s="16">
        <f t="shared" si="1"/>
        <v>0</v>
      </c>
    </row>
    <row r="31" spans="1:15" ht="17.25" customHeight="1">
      <c r="A31" s="39" t="s">
        <v>52</v>
      </c>
      <c r="B31" s="40"/>
      <c r="C31" s="24">
        <f>C6+C13+C20+C25+C29</f>
        <v>3257712</v>
      </c>
      <c r="D31" s="24">
        <f>D6+D13+D20+D25+D29</f>
        <v>496476</v>
      </c>
      <c r="E31" s="25">
        <f>E29+E25+E20+E13+E6</f>
        <v>3107265.1</v>
      </c>
      <c r="F31" s="11">
        <f t="shared" si="1"/>
        <v>150446.89999999991</v>
      </c>
      <c r="G31" s="26"/>
    </row>
    <row r="32" spans="1:15" ht="21.75" customHeight="1">
      <c r="A32" s="27"/>
      <c r="B32" s="27" t="s">
        <v>53</v>
      </c>
      <c r="C32" s="28">
        <f>C31/10085.1/12</f>
        <v>26.91852336615403</v>
      </c>
      <c r="D32" s="28">
        <f>D31/10085.1/12</f>
        <v>4.1023886723978942</v>
      </c>
      <c r="E32" s="29"/>
      <c r="F32" s="16">
        <f t="shared" si="1"/>
        <v>26.91852336615403</v>
      </c>
      <c r="G32" s="26"/>
      <c r="H32" s="26"/>
    </row>
    <row r="33" spans="1:6">
      <c r="A33" s="41" t="s">
        <v>54</v>
      </c>
      <c r="B33" s="42"/>
      <c r="C33" s="13" t="s">
        <v>55</v>
      </c>
      <c r="D33" s="13" t="s">
        <v>56</v>
      </c>
      <c r="E33" s="30" t="s">
        <v>57</v>
      </c>
      <c r="F33" s="16"/>
    </row>
    <row r="34" spans="1:6">
      <c r="A34" s="1"/>
      <c r="B34" s="1" t="s">
        <v>58</v>
      </c>
      <c r="C34" s="13">
        <v>840000</v>
      </c>
      <c r="D34" s="31">
        <v>74000</v>
      </c>
      <c r="E34" s="30">
        <v>838200</v>
      </c>
      <c r="F34" s="16">
        <f t="shared" si="1"/>
        <v>1800</v>
      </c>
    </row>
    <row r="35" spans="1:6">
      <c r="A35" s="1"/>
      <c r="B35" s="1" t="s">
        <v>59</v>
      </c>
      <c r="C35" s="13">
        <v>66150</v>
      </c>
      <c r="D35" s="31">
        <f>C35/12</f>
        <v>5512.5</v>
      </c>
      <c r="E35" s="30">
        <v>66150</v>
      </c>
      <c r="F35" s="16">
        <f t="shared" si="1"/>
        <v>0</v>
      </c>
    </row>
    <row r="36" spans="1:6">
      <c r="A36" s="1"/>
      <c r="B36" s="1"/>
      <c r="C36" s="13"/>
      <c r="D36" s="13"/>
      <c r="E36" s="30"/>
      <c r="F36" s="1"/>
    </row>
    <row r="37" spans="1:6">
      <c r="B37" s="32" t="s">
        <v>60</v>
      </c>
      <c r="C37" s="33"/>
      <c r="D37" s="33">
        <f>10085.1*9.72</f>
        <v>98027.172000000006</v>
      </c>
      <c r="E37" s="33" t="s">
        <v>61</v>
      </c>
      <c r="F37" s="1"/>
    </row>
    <row r="38" spans="1:6" ht="75.75" customHeight="1">
      <c r="A38" s="43" t="s">
        <v>62</v>
      </c>
      <c r="B38" s="43"/>
      <c r="C38" s="34" t="s">
        <v>63</v>
      </c>
      <c r="D38" s="34"/>
      <c r="E38" s="35"/>
      <c r="F38" s="1"/>
    </row>
    <row r="39" spans="1:6">
      <c r="B39" t="s">
        <v>64</v>
      </c>
      <c r="C39" s="18"/>
      <c r="D39" s="18"/>
      <c r="E39" s="18"/>
    </row>
    <row r="40" spans="1:6">
      <c r="B40" t="s">
        <v>65</v>
      </c>
      <c r="C40" s="18"/>
      <c r="D40" s="18" t="s">
        <v>66</v>
      </c>
      <c r="E40" s="18"/>
    </row>
    <row r="41" spans="1:6">
      <c r="B41" t="s">
        <v>67</v>
      </c>
      <c r="D41" s="26"/>
    </row>
    <row r="42" spans="1:6">
      <c r="B42" t="s">
        <v>70</v>
      </c>
    </row>
    <row r="45" spans="1:6">
      <c r="B45" t="s">
        <v>68</v>
      </c>
    </row>
  </sheetData>
  <mergeCells count="11">
    <mergeCell ref="A3:E3"/>
    <mergeCell ref="A6:B6"/>
    <mergeCell ref="A13:B13"/>
    <mergeCell ref="G19:O19"/>
    <mergeCell ref="A20:B20"/>
    <mergeCell ref="C38:E38"/>
    <mergeCell ref="A25:B25"/>
    <mergeCell ref="A29:B29"/>
    <mergeCell ref="A31:B31"/>
    <mergeCell ref="A33:B33"/>
    <mergeCell ref="A38:B38"/>
  </mergeCells>
  <pageMargins left="0.7" right="0.7" top="0.75" bottom="0.75" header="0.3" footer="0.3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3" sqref="L13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tabSelected="1" workbookViewId="0">
      <selection activeCell="D4" sqref="D4"/>
    </sheetView>
  </sheetViews>
  <sheetFormatPr defaultColWidth="9" defaultRowHeight="15"/>
  <cols>
    <col min="1" max="1" width="19.42578125" customWidth="1"/>
    <col min="2" max="2" width="14.42578125" customWidth="1"/>
    <col min="3" max="3" width="12.85546875" customWidth="1"/>
    <col min="4" max="4" width="13" customWidth="1"/>
  </cols>
  <sheetData>
    <row r="3" spans="1:4">
      <c r="A3" s="1"/>
      <c r="B3" s="1"/>
      <c r="C3" s="1"/>
      <c r="D3" s="1" t="s">
        <v>69</v>
      </c>
    </row>
    <row r="4" spans="1:4">
      <c r="A4" s="1"/>
      <c r="B4" s="2"/>
      <c r="C4" s="2"/>
      <c r="D4" s="2"/>
    </row>
    <row r="5" spans="1:4">
      <c r="A5" s="1"/>
      <c r="B5" s="2"/>
      <c r="C5" s="2"/>
      <c r="D5" s="2"/>
    </row>
    <row r="6" spans="1:4">
      <c r="A6" s="1"/>
      <c r="B6" s="2"/>
      <c r="C6" s="2"/>
      <c r="D6" s="2"/>
    </row>
    <row r="7" spans="1:4">
      <c r="A7" s="1"/>
      <c r="B7" s="2"/>
      <c r="C7" s="2"/>
      <c r="D7" s="2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Лист1</vt:lpstr>
      <vt:lpstr>ФОт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2075556</cp:lastModifiedBy>
  <cp:lastPrinted>2022-06-08T09:53:12Z</cp:lastPrinted>
  <dcterms:created xsi:type="dcterms:W3CDTF">2006-09-16T00:00:00Z</dcterms:created>
  <dcterms:modified xsi:type="dcterms:W3CDTF">2022-06-09T12:41:03Z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1049-11.2.0.11130</vt:lpwstr>
  </property>
  <property fmtid="{D5CDD505-2E9C-101B-9397-08002B2CF9AE}" pid="3" name="ICV">
    <vt:lpwstr>DB60CCB10B8642AFBCD54E39A285FEF8</vt:lpwstr>
  </property>
</Properties>
</file>